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5195" windowHeight="9210"/>
  </bookViews>
  <sheets>
    <sheet name="2025-2028" sheetId="36" r:id="rId1"/>
  </sheets>
  <calcPr calcId="144525"/>
</workbook>
</file>

<file path=xl/calcChain.xml><?xml version="1.0" encoding="utf-8"?>
<calcChain xmlns="http://schemas.openxmlformats.org/spreadsheetml/2006/main">
  <c r="C27" i="36" l="1"/>
  <c r="C13" i="36"/>
  <c r="F8" i="36" l="1"/>
  <c r="G8" i="36" s="1"/>
  <c r="H8" i="36" s="1"/>
  <c r="F21" i="36"/>
  <c r="G21" i="36" s="1"/>
  <c r="H21" i="36" s="1"/>
  <c r="F22" i="36"/>
  <c r="G22" i="36" s="1"/>
  <c r="H22" i="36" s="1"/>
  <c r="I22" i="36" s="1"/>
  <c r="J22" i="36" s="1"/>
  <c r="F23" i="36"/>
  <c r="G23" i="36" s="1"/>
  <c r="H23" i="36" s="1"/>
  <c r="I23" i="36" s="1"/>
  <c r="J23" i="36" s="1"/>
  <c r="F25" i="36"/>
  <c r="G25" i="36" s="1"/>
  <c r="H25" i="36" s="1"/>
  <c r="I25" i="36" s="1"/>
  <c r="J25" i="36" s="1"/>
  <c r="F24" i="36"/>
  <c r="G24" i="36" s="1"/>
  <c r="H24" i="36" s="1"/>
  <c r="I24" i="36" s="1"/>
  <c r="J24" i="36" s="1"/>
  <c r="F26" i="36"/>
  <c r="G26" i="36" s="1"/>
  <c r="H26" i="36" s="1"/>
  <c r="I26" i="36" s="1"/>
  <c r="J26" i="36" s="1"/>
  <c r="F9" i="36"/>
  <c r="G9" i="36" s="1"/>
  <c r="H9" i="36" s="1"/>
  <c r="I9" i="36" s="1"/>
  <c r="J9" i="36" s="1"/>
  <c r="F10" i="36"/>
  <c r="G10" i="36" s="1"/>
  <c r="H10" i="36" s="1"/>
  <c r="I10" i="36" s="1"/>
  <c r="J10" i="36" s="1"/>
  <c r="F11" i="36"/>
  <c r="G11" i="36" s="1"/>
  <c r="H11" i="36" s="1"/>
  <c r="I11" i="36" s="1"/>
  <c r="J11" i="36" s="1"/>
  <c r="F12" i="36"/>
  <c r="G12" i="36" s="1"/>
  <c r="H12" i="36" s="1"/>
  <c r="I12" i="36" s="1"/>
  <c r="J12" i="36" s="1"/>
  <c r="F7" i="36"/>
  <c r="H27" i="36" l="1"/>
  <c r="I21" i="36"/>
  <c r="I8" i="36"/>
  <c r="J8" i="36" s="1"/>
  <c r="G27" i="36"/>
  <c r="F27" i="36"/>
  <c r="F13" i="36"/>
  <c r="G7" i="36"/>
  <c r="G13" i="36" l="1"/>
  <c r="H7" i="36"/>
  <c r="I27" i="36"/>
  <c r="J21" i="36"/>
  <c r="J27" i="36" s="1"/>
  <c r="H13" i="36" l="1"/>
  <c r="I7" i="36"/>
  <c r="J7" i="36" l="1"/>
  <c r="J13" i="36" s="1"/>
  <c r="I13" i="36"/>
</calcChain>
</file>

<file path=xl/sharedStrings.xml><?xml version="1.0" encoding="utf-8"?>
<sst xmlns="http://schemas.openxmlformats.org/spreadsheetml/2006/main" count="37" uniqueCount="23">
  <si>
    <t>Наименование поселений</t>
  </si>
  <si>
    <t>Инкинское</t>
  </si>
  <si>
    <t>Колпашевское</t>
  </si>
  <si>
    <t>Новогоренское</t>
  </si>
  <si>
    <t>Новосёловское</t>
  </si>
  <si>
    <t>Саровское</t>
  </si>
  <si>
    <t>Чажемтовское</t>
  </si>
  <si>
    <t>Итого:</t>
  </si>
  <si>
    <t>№№ п\п</t>
  </si>
  <si>
    <t>Норматив отчислений в бюджеты поселений в соответствии с БК РФ (%)</t>
  </si>
  <si>
    <t>Доля экономического показателя поселения в суммарном экономическом показателе всех поселений                    ( БН ji / БН i)</t>
  </si>
  <si>
    <t>Таблица 5</t>
  </si>
  <si>
    <t>Ожидаемая оценка поступлений по земельному  налогу с организаций  в разрезе поселений Колпашевского района в 2025 году и прогноз налогового потенциала на 2026 и плановй период 2027-2028 годов</t>
  </si>
  <si>
    <t>Прогноз поступлений земельного налога  с территории всех поселений          на 2025 год                              (тыс. рублей)</t>
  </si>
  <si>
    <t>Налоговый потенциал по земельному налогу поселений               на 2025 год                  (тыс. рублей)</t>
  </si>
  <si>
    <t>Ожидаемая оценка поступлений по земельному  налогу с физических лиц  в разрезе поселений Колпашевского района в 2025 году и прогноз налогового потенциала на 2026 и плановй период 2027-2028 годов</t>
  </si>
  <si>
    <t>Экономический показатель, характеризующий налоговую базу -Кадастровая стоимость земельных участков в 2024 году  (БHji)                    (тыс.рублей)</t>
  </si>
  <si>
    <t>Налоговый потенциал по земельному налогу поселений               на 2026 год                  (тыс. рублей) Темп роста ГАД 100,8%</t>
  </si>
  <si>
    <t>Налоговый потенциал по земельному налогу поселений               на 2027 год                  (тыс. рублей) Темп роста ГАД 99,3%</t>
  </si>
  <si>
    <t>Налоговый потенциал по земельному налогу поселений               на 2028 год                  (тыс. рублей) Темп роста ГАД 99,3%</t>
  </si>
  <si>
    <t>Налоговый потенциал по земельному налогу поселений               на 2026 год                  (тыс. рублей) Темп роста ГАД 93,6%</t>
  </si>
  <si>
    <t>Налоговый потенциал по земельному налогу поселений               на 2027 год                  (тыс. рублей) Темп роста ГАД 104,3%</t>
  </si>
  <si>
    <t>Налоговый потенциал по земельному налогу поселений               на 2028 год                  (тыс. рублей) Темп роста ГАД 104,3%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</si>
</sst>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000000"/>
    <numFmt numFmtId="166" formatCode="0.00000000"/>
    <numFmt numFmtId="167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7" fillId="0" borderId="1" xfId="0" applyFont="1" applyBorder="1"/>
    <xf numFmtId="4" fontId="5" fillId="0" borderId="1" xfId="0" applyNumberFormat="1" applyFont="1" applyBorder="1"/>
    <xf numFmtId="4" fontId="7" fillId="0" borderId="1" xfId="0" applyNumberFormat="1" applyFont="1" applyBorder="1"/>
    <xf numFmtId="0" fontId="1" fillId="0" borderId="0" xfId="0" applyFont="1"/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4" fontId="7" fillId="0" borderId="0" xfId="0" applyNumberFormat="1" applyFont="1" applyBorder="1"/>
    <xf numFmtId="164" fontId="7" fillId="0" borderId="0" xfId="0" applyNumberFormat="1" applyFont="1" applyBorder="1"/>
    <xf numFmtId="166" fontId="5" fillId="0" borderId="1" xfId="0" applyNumberFormat="1" applyFont="1" applyBorder="1"/>
    <xf numFmtId="166" fontId="7" fillId="0" borderId="1" xfId="0" applyNumberFormat="1" applyFont="1" applyBorder="1"/>
    <xf numFmtId="165" fontId="2" fillId="0" borderId="0" xfId="0" applyNumberFormat="1" applyFont="1"/>
    <xf numFmtId="164" fontId="7" fillId="0" borderId="1" xfId="0" applyNumberFormat="1" applyFont="1" applyBorder="1"/>
    <xf numFmtId="167" fontId="5" fillId="0" borderId="1" xfId="0" applyNumberFormat="1" applyFont="1" applyBorder="1"/>
    <xf numFmtId="0" fontId="2" fillId="0" borderId="0" xfId="0" applyFont="1" applyBorder="1"/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166" fontId="7" fillId="0" borderId="0" xfId="0" applyNumberFormat="1" applyFont="1" applyBorder="1"/>
    <xf numFmtId="166" fontId="7" fillId="0" borderId="4" xfId="0" applyNumberFormat="1" applyFont="1" applyBorder="1"/>
    <xf numFmtId="167" fontId="5" fillId="0" borderId="2" xfId="0" applyNumberFormat="1" applyFont="1" applyBorder="1"/>
    <xf numFmtId="0" fontId="3" fillId="0" borderId="1" xfId="0" applyFont="1" applyBorder="1" applyAlignment="1">
      <alignment horizontal="center"/>
    </xf>
    <xf numFmtId="164" fontId="10" fillId="0" borderId="1" xfId="0" applyNumberFormat="1" applyFont="1" applyBorder="1"/>
    <xf numFmtId="0" fontId="12" fillId="0" borderId="1" xfId="0" applyFont="1" applyBorder="1" applyAlignment="1">
      <alignment horizontal="center"/>
    </xf>
    <xf numFmtId="164" fontId="11" fillId="0" borderId="1" xfId="0" applyNumberFormat="1" applyFont="1" applyBorder="1"/>
    <xf numFmtId="167" fontId="13" fillId="0" borderId="1" xfId="0" applyNumberFormat="1" applyFont="1" applyBorder="1"/>
    <xf numFmtId="164" fontId="2" fillId="0" borderId="0" xfId="0" applyNumberFormat="1" applyFont="1"/>
    <xf numFmtId="167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A22" workbookViewId="0">
      <selection activeCell="G31" sqref="G30:J31"/>
    </sheetView>
  </sheetViews>
  <sheetFormatPr defaultRowHeight="12.75" x14ac:dyDescent="0.2"/>
  <cols>
    <col min="1" max="1" width="4.42578125" customWidth="1"/>
    <col min="2" max="2" width="14.7109375" customWidth="1"/>
    <col min="3" max="3" width="13.140625" customWidth="1"/>
    <col min="4" max="4" width="11.5703125" customWidth="1"/>
    <col min="5" max="5" width="10.42578125" customWidth="1"/>
    <col min="6" max="6" width="14" customWidth="1"/>
    <col min="7" max="7" width="11.5703125" customWidth="1"/>
    <col min="8" max="8" width="12.28515625" customWidth="1"/>
    <col min="9" max="9" width="12.140625" customWidth="1"/>
    <col min="10" max="10" width="13.42578125" customWidth="1"/>
  </cols>
  <sheetData>
    <row r="1" spans="1:10" ht="15.75" x14ac:dyDescent="0.25">
      <c r="G1" s="29"/>
      <c r="I1" s="29"/>
      <c r="J1" s="29" t="s">
        <v>11</v>
      </c>
    </row>
    <row r="3" spans="1:10" ht="65.25" customHeight="1" x14ac:dyDescent="0.2">
      <c r="A3" s="44" t="s">
        <v>12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11.25" customHeight="1" x14ac:dyDescent="0.2"/>
    <row r="5" spans="1:10" s="18" customFormat="1" ht="143.25" customHeight="1" x14ac:dyDescent="0.2">
      <c r="A5" s="4" t="s">
        <v>8</v>
      </c>
      <c r="B5" s="4" t="s">
        <v>0</v>
      </c>
      <c r="C5" s="41" t="s">
        <v>16</v>
      </c>
      <c r="D5" s="5" t="s">
        <v>13</v>
      </c>
      <c r="E5" s="6" t="s">
        <v>9</v>
      </c>
      <c r="F5" s="5" t="s">
        <v>10</v>
      </c>
      <c r="G5" s="6" t="s">
        <v>14</v>
      </c>
      <c r="H5" s="6" t="s">
        <v>20</v>
      </c>
      <c r="I5" s="6" t="s">
        <v>21</v>
      </c>
      <c r="J5" s="6" t="s">
        <v>22</v>
      </c>
    </row>
    <row r="6" spans="1:10" s="3" customFormat="1" ht="15.75" customHeight="1" x14ac:dyDescent="0.25">
      <c r="A6" s="8">
        <v>1</v>
      </c>
      <c r="B6" s="8">
        <v>2</v>
      </c>
      <c r="C6" s="9">
        <v>3</v>
      </c>
      <c r="D6" s="10">
        <v>4</v>
      </c>
      <c r="E6" s="11">
        <v>5</v>
      </c>
      <c r="F6" s="12">
        <v>6</v>
      </c>
      <c r="G6" s="12">
        <v>7</v>
      </c>
      <c r="H6" s="34">
        <v>8</v>
      </c>
      <c r="I6" s="34">
        <v>9</v>
      </c>
      <c r="J6" s="34">
        <v>10</v>
      </c>
    </row>
    <row r="7" spans="1:10" ht="15" x14ac:dyDescent="0.25">
      <c r="A7" s="30">
        <v>1</v>
      </c>
      <c r="B7" s="7" t="s">
        <v>1</v>
      </c>
      <c r="C7" s="16">
        <v>2582</v>
      </c>
      <c r="D7" s="13"/>
      <c r="E7" s="13">
        <v>100</v>
      </c>
      <c r="F7" s="23">
        <f>C7/C13</f>
        <v>2.585746747036456E-3</v>
      </c>
      <c r="G7" s="27">
        <f>D13*E7*F7/100</f>
        <v>14.54223970533303</v>
      </c>
      <c r="H7" s="37">
        <f>G7*0.936</f>
        <v>13.611536364191716</v>
      </c>
      <c r="I7" s="37">
        <f>H7*1.043</f>
        <v>14.196832427851959</v>
      </c>
      <c r="J7" s="37">
        <f>I7*1.043</f>
        <v>14.807296222249592</v>
      </c>
    </row>
    <row r="8" spans="1:10" ht="15" x14ac:dyDescent="0.25">
      <c r="A8" s="30">
        <v>2</v>
      </c>
      <c r="B8" s="7" t="s">
        <v>2</v>
      </c>
      <c r="C8" s="16">
        <v>951026</v>
      </c>
      <c r="D8" s="13"/>
      <c r="E8" s="13">
        <v>100</v>
      </c>
      <c r="F8" s="23">
        <f>C8/C13+0.00002</f>
        <v>0.95242603634666634</v>
      </c>
      <c r="G8" s="27">
        <f>D13*E8*F8/100</f>
        <v>5356.4440284136517</v>
      </c>
      <c r="H8" s="37">
        <f t="shared" ref="H8:H12" si="0">G8*0.936</f>
        <v>5013.6316105951782</v>
      </c>
      <c r="I8" s="37">
        <f>H8*1.043-0.1</f>
        <v>5229.1177698507699</v>
      </c>
      <c r="J8" s="37">
        <f t="shared" ref="I8:J12" si="1">I8*1.043</f>
        <v>5453.9698339543529</v>
      </c>
    </row>
    <row r="9" spans="1:10" ht="15" x14ac:dyDescent="0.25">
      <c r="A9" s="30">
        <v>3</v>
      </c>
      <c r="B9" s="7" t="s">
        <v>3</v>
      </c>
      <c r="C9" s="16">
        <v>2465</v>
      </c>
      <c r="D9" s="13"/>
      <c r="E9" s="13">
        <v>100</v>
      </c>
      <c r="F9" s="23">
        <f>C9/C13</f>
        <v>2.4685769680266706E-3</v>
      </c>
      <c r="G9" s="27">
        <f>D13*E9*F9/100</f>
        <v>13.883276868181994</v>
      </c>
      <c r="H9" s="37">
        <f>G9*0.936-1.1</f>
        <v>11.894747148618348</v>
      </c>
      <c r="I9" s="37">
        <f>H9*1.043-0.2</f>
        <v>12.206221276008938</v>
      </c>
      <c r="J9" s="37">
        <f>I9*1.043-0.1</f>
        <v>12.631088790877321</v>
      </c>
    </row>
    <row r="10" spans="1:10" ht="15" x14ac:dyDescent="0.25">
      <c r="A10" s="30">
        <v>4</v>
      </c>
      <c r="B10" s="7" t="s">
        <v>4</v>
      </c>
      <c r="C10" s="16">
        <v>9675</v>
      </c>
      <c r="D10" s="13"/>
      <c r="E10" s="13">
        <v>100</v>
      </c>
      <c r="F10" s="23">
        <f>C10/C13</f>
        <v>9.6890394181168519E-3</v>
      </c>
      <c r="G10" s="27">
        <f>D13*E10*F10/100</f>
        <v>54.491157687489178</v>
      </c>
      <c r="H10" s="37">
        <f t="shared" si="0"/>
        <v>51.003723595489873</v>
      </c>
      <c r="I10" s="37">
        <f t="shared" si="1"/>
        <v>53.196883710095932</v>
      </c>
      <c r="J10" s="37">
        <f t="shared" ref="J10:J12" si="2">I10*1.043</f>
        <v>55.484349709630052</v>
      </c>
    </row>
    <row r="11" spans="1:10" ht="15" x14ac:dyDescent="0.25">
      <c r="A11" s="30">
        <v>5</v>
      </c>
      <c r="B11" s="7" t="s">
        <v>5</v>
      </c>
      <c r="C11" s="16">
        <v>3878</v>
      </c>
      <c r="D11" s="13"/>
      <c r="E11" s="13">
        <v>100</v>
      </c>
      <c r="F11" s="23">
        <f>C11/C13</f>
        <v>3.8836273760679226E-3</v>
      </c>
      <c r="G11" s="27">
        <f>D13*E11*F11/100</f>
        <v>21.841520363005998</v>
      </c>
      <c r="H11" s="37">
        <f t="shared" si="0"/>
        <v>20.443663059773616</v>
      </c>
      <c r="I11" s="37">
        <f t="shared" si="1"/>
        <v>21.322740571343878</v>
      </c>
      <c r="J11" s="37">
        <f t="shared" si="2"/>
        <v>22.239618415911664</v>
      </c>
    </row>
    <row r="12" spans="1:10" ht="15" x14ac:dyDescent="0.25">
      <c r="A12" s="30">
        <v>6</v>
      </c>
      <c r="B12" s="7" t="s">
        <v>6</v>
      </c>
      <c r="C12" s="16">
        <v>28925</v>
      </c>
      <c r="D12" s="13"/>
      <c r="E12" s="13">
        <v>100</v>
      </c>
      <c r="F12" s="23">
        <f>C12/C13</f>
        <v>2.8966973144085782E-2</v>
      </c>
      <c r="G12" s="33">
        <f>D13*E12*F12/100</f>
        <v>162.91025696233845</v>
      </c>
      <c r="H12" s="37">
        <f t="shared" si="0"/>
        <v>152.48400051674881</v>
      </c>
      <c r="I12" s="37">
        <f t="shared" si="1"/>
        <v>159.04081253896899</v>
      </c>
      <c r="J12" s="37">
        <f t="shared" si="2"/>
        <v>165.87956747814465</v>
      </c>
    </row>
    <row r="13" spans="1:10" s="2" customFormat="1" ht="15" x14ac:dyDescent="0.25">
      <c r="A13" s="14"/>
      <c r="B13" s="15" t="s">
        <v>7</v>
      </c>
      <c r="C13" s="17">
        <f>SUM(C7:C12)</f>
        <v>998551</v>
      </c>
      <c r="D13" s="26">
        <v>5624</v>
      </c>
      <c r="E13" s="15"/>
      <c r="F13" s="32">
        <f>SUM(F7:F12)</f>
        <v>1.0000200000000001</v>
      </c>
      <c r="G13" s="38">
        <f>SUM(G7:G12)-0.1</f>
        <v>5624.0124799999994</v>
      </c>
      <c r="H13" s="35">
        <f>SUM(H7:H12)-0.1</f>
        <v>5262.9692812800004</v>
      </c>
      <c r="I13" s="35">
        <f>SUM(I7:I12)-0.1</f>
        <v>5488.9812603750397</v>
      </c>
      <c r="J13" s="35">
        <f>SUM(J7:J12)</f>
        <v>5725.0117545711664</v>
      </c>
    </row>
    <row r="14" spans="1:10" s="2" customFormat="1" ht="15" x14ac:dyDescent="0.25">
      <c r="A14" s="19"/>
      <c r="B14" s="20"/>
      <c r="C14" s="21"/>
      <c r="D14" s="22"/>
      <c r="E14" s="20"/>
      <c r="F14" s="31"/>
      <c r="G14" s="22"/>
      <c r="H14" s="39"/>
      <c r="I14" s="22"/>
      <c r="J14" s="22"/>
    </row>
    <row r="15" spans="1:10" s="2" customFormat="1" ht="15" x14ac:dyDescent="0.25">
      <c r="A15" s="42"/>
      <c r="B15" s="42"/>
      <c r="C15" s="42"/>
      <c r="D15" s="42"/>
      <c r="E15" s="42"/>
      <c r="F15" s="42"/>
      <c r="G15" s="42"/>
      <c r="I15" s="28"/>
      <c r="J15" s="28"/>
    </row>
    <row r="16" spans="1:10" s="2" customFormat="1" ht="24" customHeight="1" x14ac:dyDescent="0.25">
      <c r="A16" s="19"/>
      <c r="B16" s="20"/>
      <c r="C16" s="21"/>
      <c r="D16" s="22"/>
      <c r="E16" s="43"/>
      <c r="F16" s="43"/>
      <c r="G16" s="43"/>
      <c r="I16" s="28"/>
    </row>
    <row r="17" spans="1:10" ht="65.25" customHeight="1" x14ac:dyDescent="0.2">
      <c r="A17" s="44" t="s">
        <v>15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9.75" customHeight="1" x14ac:dyDescent="0.2">
      <c r="I18" s="1"/>
    </row>
    <row r="19" spans="1:10" ht="144" customHeight="1" x14ac:dyDescent="0.2">
      <c r="A19" s="4" t="s">
        <v>8</v>
      </c>
      <c r="B19" s="4" t="s">
        <v>0</v>
      </c>
      <c r="C19" s="41" t="s">
        <v>16</v>
      </c>
      <c r="D19" s="5" t="s">
        <v>13</v>
      </c>
      <c r="E19" s="6" t="s">
        <v>9</v>
      </c>
      <c r="F19" s="5" t="s">
        <v>10</v>
      </c>
      <c r="G19" s="6" t="s">
        <v>14</v>
      </c>
      <c r="H19" s="6" t="s">
        <v>17</v>
      </c>
      <c r="I19" s="6" t="s">
        <v>18</v>
      </c>
      <c r="J19" s="6" t="s">
        <v>19</v>
      </c>
    </row>
    <row r="20" spans="1:10" ht="15" x14ac:dyDescent="0.25">
      <c r="A20" s="8">
        <v>1</v>
      </c>
      <c r="B20" s="8">
        <v>2</v>
      </c>
      <c r="C20" s="9">
        <v>3</v>
      </c>
      <c r="D20" s="10">
        <v>4</v>
      </c>
      <c r="E20" s="11">
        <v>5</v>
      </c>
      <c r="F20" s="12">
        <v>6</v>
      </c>
      <c r="G20" s="12">
        <v>7</v>
      </c>
      <c r="H20" s="36">
        <v>8</v>
      </c>
      <c r="I20" s="36">
        <v>9</v>
      </c>
      <c r="J20" s="36">
        <v>10</v>
      </c>
    </row>
    <row r="21" spans="1:10" ht="15" x14ac:dyDescent="0.25">
      <c r="A21" s="30">
        <v>1</v>
      </c>
      <c r="B21" s="7" t="s">
        <v>1</v>
      </c>
      <c r="C21" s="16">
        <v>16575</v>
      </c>
      <c r="D21" s="13"/>
      <c r="E21" s="13">
        <v>100</v>
      </c>
      <c r="F21" s="23">
        <f>C21/C27</f>
        <v>1.2833069445681081E-2</v>
      </c>
      <c r="G21" s="27">
        <f>D27*E21*F21/100</f>
        <v>53.770560977403733</v>
      </c>
      <c r="H21" s="37">
        <f>G21*1.008</f>
        <v>54.200725465222966</v>
      </c>
      <c r="I21" s="37">
        <f>H21*0.993</f>
        <v>53.821320386966406</v>
      </c>
      <c r="J21" s="37">
        <f>I21*0.993</f>
        <v>53.444571144257644</v>
      </c>
    </row>
    <row r="22" spans="1:10" ht="15" x14ac:dyDescent="0.25">
      <c r="A22" s="30">
        <v>2</v>
      </c>
      <c r="B22" s="7" t="s">
        <v>2</v>
      </c>
      <c r="C22" s="16">
        <v>1119031</v>
      </c>
      <c r="D22" s="13"/>
      <c r="E22" s="13">
        <v>100</v>
      </c>
      <c r="F22" s="23">
        <f>C22/C27+0.00001</f>
        <v>0.86641135956983084</v>
      </c>
      <c r="G22" s="27">
        <f>D27*E22*F22/100</f>
        <v>3630.263596597591</v>
      </c>
      <c r="H22" s="37">
        <f>G22*1.008+1.5</f>
        <v>3660.8057053703719</v>
      </c>
      <c r="I22" s="37">
        <f>H22*0.993-0.6</f>
        <v>3634.5800654327795</v>
      </c>
      <c r="J22" s="37">
        <f>I22*0.993-0.4</f>
        <v>3608.7380049747499</v>
      </c>
    </row>
    <row r="23" spans="1:10" ht="15" x14ac:dyDescent="0.25">
      <c r="A23" s="30">
        <v>3</v>
      </c>
      <c r="B23" s="7" t="s">
        <v>3</v>
      </c>
      <c r="C23" s="16">
        <v>7253</v>
      </c>
      <c r="D23" s="13"/>
      <c r="E23" s="13">
        <v>100</v>
      </c>
      <c r="F23" s="23">
        <f>C23/C27</f>
        <v>5.6155808560799329E-3</v>
      </c>
      <c r="G23" s="27">
        <f>D27*E23*F23/100</f>
        <v>23.529283786974919</v>
      </c>
      <c r="H23" s="37">
        <f t="shared" ref="H23:H26" si="3">G23*1.008</f>
        <v>23.717518057270716</v>
      </c>
      <c r="I23" s="37">
        <f t="shared" ref="I23:I26" si="4">H23*0.993</f>
        <v>23.551495430869821</v>
      </c>
      <c r="J23" s="37">
        <f t="shared" ref="J23:J26" si="5">I23*0.993</f>
        <v>23.386634962853734</v>
      </c>
    </row>
    <row r="24" spans="1:10" ht="15" x14ac:dyDescent="0.25">
      <c r="A24" s="30">
        <v>4</v>
      </c>
      <c r="B24" s="7" t="s">
        <v>4</v>
      </c>
      <c r="C24" s="16">
        <v>35925</v>
      </c>
      <c r="D24" s="13"/>
      <c r="E24" s="13">
        <v>100</v>
      </c>
      <c r="F24" s="23">
        <f>C24/C27</f>
        <v>2.7814661830231846E-2</v>
      </c>
      <c r="G24" s="27">
        <f>D27*E24*F24/100</f>
        <v>116.54343306867143</v>
      </c>
      <c r="H24" s="37">
        <f t="shared" si="3"/>
        <v>117.4757805332208</v>
      </c>
      <c r="I24" s="37">
        <f t="shared" si="4"/>
        <v>116.65345006948826</v>
      </c>
      <c r="J24" s="37">
        <f t="shared" si="5"/>
        <v>115.83687591900184</v>
      </c>
    </row>
    <row r="25" spans="1:10" ht="15" x14ac:dyDescent="0.25">
      <c r="A25" s="30">
        <v>5</v>
      </c>
      <c r="B25" s="7" t="s">
        <v>5</v>
      </c>
      <c r="C25" s="16">
        <v>37989</v>
      </c>
      <c r="D25" s="13"/>
      <c r="E25" s="13">
        <v>100</v>
      </c>
      <c r="F25" s="23">
        <f>C25/C27</f>
        <v>2.9412698351250596E-2</v>
      </c>
      <c r="G25" s="27">
        <f>D27*E25*F25/100</f>
        <v>123.23920609174</v>
      </c>
      <c r="H25" s="37">
        <f t="shared" si="3"/>
        <v>124.22511974047393</v>
      </c>
      <c r="I25" s="37">
        <f t="shared" si="4"/>
        <v>123.35554390229061</v>
      </c>
      <c r="J25" s="37">
        <f t="shared" si="5"/>
        <v>122.49205509497457</v>
      </c>
    </row>
    <row r="26" spans="1:10" ht="15" x14ac:dyDescent="0.25">
      <c r="A26" s="30">
        <v>6</v>
      </c>
      <c r="B26" s="7" t="s">
        <v>6</v>
      </c>
      <c r="C26" s="16">
        <v>74812</v>
      </c>
      <c r="D26" s="13"/>
      <c r="E26" s="13">
        <v>100</v>
      </c>
      <c r="F26" s="23">
        <f>C26/C27</f>
        <v>5.792262994692568E-2</v>
      </c>
      <c r="G26" s="27">
        <f>D27*E26*F26/100</f>
        <v>242.69581947761861</v>
      </c>
      <c r="H26" s="37">
        <f t="shared" si="3"/>
        <v>244.63738603343955</v>
      </c>
      <c r="I26" s="37">
        <f t="shared" si="4"/>
        <v>242.92492433120549</v>
      </c>
      <c r="J26" s="37">
        <f t="shared" si="5"/>
        <v>241.22444986088706</v>
      </c>
    </row>
    <row r="27" spans="1:10" ht="15" x14ac:dyDescent="0.25">
      <c r="A27" s="14"/>
      <c r="B27" s="15" t="s">
        <v>7</v>
      </c>
      <c r="C27" s="17">
        <f>SUM(C21:C26)</f>
        <v>1291585</v>
      </c>
      <c r="D27" s="26">
        <v>4190</v>
      </c>
      <c r="E27" s="15"/>
      <c r="F27" s="24">
        <f>SUM(F21:F26)</f>
        <v>1.0000100000000001</v>
      </c>
      <c r="G27" s="26">
        <f>SUM(G21:G26)</f>
        <v>4190.0418999999993</v>
      </c>
      <c r="H27" s="35">
        <f>SUM(H21:H26)-0.1</f>
        <v>4224.9622351999997</v>
      </c>
      <c r="I27" s="35">
        <f>SUM(I21:I26)+0.1</f>
        <v>4194.9867995536006</v>
      </c>
      <c r="J27" s="35">
        <f>SUM(J21:J26)-0.1</f>
        <v>4165.0225919567247</v>
      </c>
    </row>
    <row r="28" spans="1:10" x14ac:dyDescent="0.2">
      <c r="I28" s="1"/>
    </row>
    <row r="29" spans="1:10" x14ac:dyDescent="0.2">
      <c r="I29" s="1"/>
    </row>
    <row r="30" spans="1:10" x14ac:dyDescent="0.2">
      <c r="I30" s="1"/>
    </row>
    <row r="31" spans="1:10" x14ac:dyDescent="0.2">
      <c r="G31" s="40"/>
      <c r="H31" s="40"/>
      <c r="I31" s="40"/>
      <c r="J31" s="40"/>
    </row>
    <row r="32" spans="1:10" x14ac:dyDescent="0.2">
      <c r="J32" s="25"/>
    </row>
  </sheetData>
  <mergeCells count="4">
    <mergeCell ref="A15:G15"/>
    <mergeCell ref="E16:G16"/>
    <mergeCell ref="A3:J3"/>
    <mergeCell ref="A17:J17"/>
  </mergeCells>
  <pageMargins left="0.31496062992125984" right="0.15748031496062992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2025-2028</vt:lpstr>
    </vt:vector>
  </TitlesOfParts>
  <Company>Ufep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Kontora</dc:creator>
  <cp:lastModifiedBy>Болгова Наталья Анатольевна</cp:lastModifiedBy>
  <cp:lastPrinted>2025-09-30T03:01:02Z</cp:lastPrinted>
  <dcterms:created xsi:type="dcterms:W3CDTF">2008-08-06T04:51:37Z</dcterms:created>
  <dcterms:modified xsi:type="dcterms:W3CDTF">2025-09-30T03:01:20Z</dcterms:modified>
</cp:coreProperties>
</file>